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sm\Desktop\"/>
    </mc:Choice>
  </mc:AlternateContent>
  <bookViews>
    <workbookView xWindow="0" yWindow="110" windowWidth="19140" windowHeight="7330"/>
  </bookViews>
  <sheets>
    <sheet name="1 Point CFix" sheetId="1" r:id="rId1"/>
  </sheets>
  <definedNames>
    <definedName name="CL_East">'1 Point CFix'!$J$21</definedName>
    <definedName name="CL_HA">'1 Point CFix'!$J$13</definedName>
    <definedName name="CL_North">'1 Point CFix'!$K$21</definedName>
    <definedName name="D">'1 Point CFix'!$J$17</definedName>
    <definedName name="Diameter">'1 Point CFix'!$J$19</definedName>
    <definedName name="East_0">'1 Point CFix'!$B$6</definedName>
    <definedName name="G">'1 Point CFix'!$J$16</definedName>
    <definedName name="Hz_Dist">'1 Point CFix'!$E$17</definedName>
    <definedName name="Left_HA">'1 Point CFix'!$J$6</definedName>
    <definedName name="North_0">'1 Point CFix'!$C$6</definedName>
    <definedName name="Radius">'1 Point CFix'!$J$18</definedName>
  </definedNames>
  <calcPr calcId="162913"/>
</workbook>
</file>

<file path=xl/calcChain.xml><?xml version="1.0" encoding="utf-8"?>
<calcChain xmlns="http://schemas.openxmlformats.org/spreadsheetml/2006/main">
  <c r="J9" i="1" l="1"/>
  <c r="J6" i="1"/>
  <c r="J13" i="1" l="1"/>
  <c r="J16" i="1" s="1"/>
  <c r="J17" i="1" s="1"/>
  <c r="J18" i="1" s="1"/>
  <c r="J19" i="1" s="1"/>
  <c r="H21" i="1" s="1"/>
  <c r="K21" i="1" l="1"/>
  <c r="C21" i="1" s="1"/>
  <c r="J21" i="1"/>
  <c r="B21" i="1" s="1"/>
  <c r="E21" i="1"/>
  <c r="E14" i="1"/>
  <c r="F14" i="1" s="1"/>
  <c r="G14" i="1" l="1"/>
</calcChain>
</file>

<file path=xl/sharedStrings.xml><?xml version="1.0" encoding="utf-8"?>
<sst xmlns="http://schemas.openxmlformats.org/spreadsheetml/2006/main" count="27" uniqueCount="19">
  <si>
    <t>Easting</t>
  </si>
  <si>
    <t>Northing</t>
  </si>
  <si>
    <t>Deg</t>
  </si>
  <si>
    <t>Min</t>
  </si>
  <si>
    <t>Sec</t>
  </si>
  <si>
    <t>Set Angle:</t>
  </si>
  <si>
    <t>Station Co-ords:</t>
  </si>
  <si>
    <t>Hz Dist:</t>
  </si>
  <si>
    <t>Radius:</t>
  </si>
  <si>
    <t>Centre of Circle:</t>
  </si>
  <si>
    <t>Diameter:</t>
  </si>
  <si>
    <t>G</t>
  </si>
  <si>
    <t>D</t>
  </si>
  <si>
    <t>One Point Circle Fix</t>
  </si>
  <si>
    <t>R</t>
  </si>
  <si>
    <t>Diam</t>
  </si>
  <si>
    <t>www.EngineeringSurveyor.com  © Mark Adams 2017</t>
  </si>
  <si>
    <t>Left Bearing:</t>
  </si>
  <si>
    <t>Right Bearing: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</si>
</sst>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"/>
    <numFmt numFmtId="165" formatCode="00"/>
    <numFmt numFmtId="166" formatCode="0.000"/>
    <numFmt numFmtId="167" formatCode="0.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167" fontId="0" fillId="2" borderId="0" xfId="0" applyNumberFormat="1" applyFill="1" applyAlignment="1">
      <alignment horizontal="center"/>
    </xf>
    <xf numFmtId="0" fontId="0" fillId="2" borderId="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6" fontId="0" fillId="3" borderId="1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65" fontId="0" fillId="3" borderId="1" xfId="0" applyNumberFormat="1" applyFill="1" applyBorder="1" applyAlignment="1" applyProtection="1">
      <alignment horizontal="center"/>
      <protection locked="0"/>
    </xf>
    <xf numFmtId="0" fontId="0" fillId="2" borderId="0" xfId="0" applyFill="1"/>
    <xf numFmtId="2" fontId="0" fillId="3" borderId="6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3" borderId="2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0" fillId="4" borderId="1" xfId="0" applyNumberFormat="1" applyFill="1" applyBorder="1" applyAlignment="1" applyProtection="1">
      <alignment horizontal="center"/>
    </xf>
    <xf numFmtId="165" fontId="0" fillId="4" borderId="1" xfId="0" applyNumberFormat="1" applyFill="1" applyBorder="1" applyAlignment="1" applyProtection="1">
      <alignment horizontal="center"/>
    </xf>
    <xf numFmtId="166" fontId="0" fillId="4" borderId="1" xfId="0" applyNumberFormat="1" applyFill="1" applyBorder="1" applyAlignment="1">
      <alignment horizontal="center"/>
    </xf>
    <xf numFmtId="166" fontId="0" fillId="4" borderId="2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6" fontId="0" fillId="4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260350</xdr:colOff>
      <xdr:row>9</xdr:row>
      <xdr:rowOff>57150</xdr:rowOff>
    </xdr:from>
    <xdr:to>
      <xdr:col>3</xdr:col>
      <xdr:colOff>304800</xdr:colOff>
      <xdr:row>13</xdr:row>
      <xdr:rowOff>171450</xdr:rowOff>
    </xdr:to>
    <xdr:sp macro="" textlink="">
      <xdr:nvSpPr>
        <xdr:cNvPr id="2" name="Oval 1"/>
        <xdr:cNvSpPr/>
      </xdr:nvSpPr>
      <xdr:spPr>
        <a:xfrm>
          <a:off x="1270000" y="1739900"/>
          <a:ext cx="831850" cy="850900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209550</xdr:colOff>
      <xdr:row>7</xdr:row>
      <xdr:rowOff>120650</xdr:rowOff>
    </xdr:from>
    <xdr:to>
      <xdr:col>3</xdr:col>
      <xdr:colOff>31750</xdr:colOff>
      <xdr:row>14</xdr:row>
      <xdr:rowOff>139700</xdr:rowOff>
    </xdr:to>
    <xdr:cxnSp macro="">
      <xdr:nvCxnSpPr>
        <xdr:cNvPr id="4" name="Straight Arrow Connector 3"/>
        <xdr:cNvCxnSpPr/>
      </xdr:nvCxnSpPr>
      <xdr:spPr>
        <a:xfrm flipV="1">
          <a:off x="431800" y="1435100"/>
          <a:ext cx="1397000" cy="1308100"/>
        </a:xfrm>
        <a:prstGeom prst="straightConnector1">
          <a:avLst/>
        </a:prstGeom>
        <a:ln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13</xdr:row>
      <xdr:rowOff>133350</xdr:rowOff>
    </xdr:from>
    <xdr:to>
      <xdr:col>3</xdr:col>
      <xdr:colOff>419100</xdr:colOff>
      <xdr:row>14</xdr:row>
      <xdr:rowOff>133350</xdr:rowOff>
    </xdr:to>
    <xdr:cxnSp macro="">
      <xdr:nvCxnSpPr>
        <xdr:cNvPr id="5" name="Straight Arrow Connector 4"/>
        <xdr:cNvCxnSpPr/>
      </xdr:nvCxnSpPr>
      <xdr:spPr>
        <a:xfrm flipV="1">
          <a:off x="488950" y="2552700"/>
          <a:ext cx="1727200" cy="184150"/>
        </a:xfrm>
        <a:prstGeom prst="straightConnector1">
          <a:avLst/>
        </a:prstGeom>
        <a:ln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</xdr:colOff>
      <xdr:row>14</xdr:row>
      <xdr:rowOff>31750</xdr:rowOff>
    </xdr:from>
    <xdr:to>
      <xdr:col>1</xdr:col>
      <xdr:colOff>323850</xdr:colOff>
      <xdr:row>15</xdr:row>
      <xdr:rowOff>25400</xdr:rowOff>
    </xdr:to>
    <xdr:sp macro="" textlink="">
      <xdr:nvSpPr>
        <xdr:cNvPr id="11" name="Isosceles Triangle 10"/>
        <xdr:cNvSpPr/>
      </xdr:nvSpPr>
      <xdr:spPr>
        <a:xfrm>
          <a:off x="317500" y="2635250"/>
          <a:ext cx="228600" cy="177800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</xdr:col>
      <xdr:colOff>457200</xdr:colOff>
      <xdr:row>7</xdr:row>
      <xdr:rowOff>177800</xdr:rowOff>
    </xdr:from>
    <xdr:ext cx="673100" cy="436786"/>
    <xdr:sp macro="" textlink="">
      <xdr:nvSpPr>
        <xdr:cNvPr id="12" name="TextBox 11"/>
        <xdr:cNvSpPr txBox="1"/>
      </xdr:nvSpPr>
      <xdr:spPr>
        <a:xfrm>
          <a:off x="679450" y="1492250"/>
          <a:ext cx="6731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 b="1">
              <a:solidFill>
                <a:srgbClr val="7030A0"/>
              </a:solidFill>
            </a:rPr>
            <a:t>Left Bearing</a:t>
          </a:r>
        </a:p>
      </xdr:txBody>
    </xdr:sp>
    <xdr:clientData/>
  </xdr:oneCellAnchor>
  <xdr:oneCellAnchor>
    <xdr:from>
      <xdr:col>2</xdr:col>
      <xdr:colOff>260350</xdr:colOff>
      <xdr:row>14</xdr:row>
      <xdr:rowOff>95250</xdr:rowOff>
    </xdr:from>
    <xdr:ext cx="927100" cy="436786"/>
    <xdr:sp macro="" textlink="">
      <xdr:nvSpPr>
        <xdr:cNvPr id="13" name="TextBox 12"/>
        <xdr:cNvSpPr txBox="1"/>
      </xdr:nvSpPr>
      <xdr:spPr>
        <a:xfrm>
          <a:off x="1270000" y="2698750"/>
          <a:ext cx="9271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 b="1">
              <a:solidFill>
                <a:srgbClr val="7030A0"/>
              </a:solidFill>
            </a:rPr>
            <a:t>Right Bearing</a:t>
          </a:r>
        </a:p>
      </xdr:txBody>
    </xdr:sp>
    <xdr:clientData/>
  </xdr:oneCellAnchor>
  <xdr:oneCellAnchor>
    <xdr:from>
      <xdr:col>0</xdr:col>
      <xdr:colOff>120650</xdr:colOff>
      <xdr:row>15</xdr:row>
      <xdr:rowOff>57150</xdr:rowOff>
    </xdr:from>
    <xdr:ext cx="622300" cy="264560"/>
    <xdr:sp macro="" textlink="">
      <xdr:nvSpPr>
        <xdr:cNvPr id="14" name="TextBox 13"/>
        <xdr:cNvSpPr txBox="1"/>
      </xdr:nvSpPr>
      <xdr:spPr>
        <a:xfrm>
          <a:off x="120650" y="2844800"/>
          <a:ext cx="6223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 b="1">
              <a:solidFill>
                <a:srgbClr val="0070C0"/>
              </a:solidFill>
            </a:rPr>
            <a:t>Station</a:t>
          </a:r>
        </a:p>
      </xdr:txBody>
    </xdr:sp>
    <xdr:clientData/>
  </xdr:oneCellAnchor>
  <xdr:twoCellAnchor>
    <xdr:from>
      <xdr:col>1</xdr:col>
      <xdr:colOff>323850</xdr:colOff>
      <xdr:row>12</xdr:row>
      <xdr:rowOff>101600</xdr:rowOff>
    </xdr:from>
    <xdr:to>
      <xdr:col>2</xdr:col>
      <xdr:colOff>279400</xdr:colOff>
      <xdr:row>14</xdr:row>
      <xdr:rowOff>101600</xdr:rowOff>
    </xdr:to>
    <xdr:cxnSp macro="">
      <xdr:nvCxnSpPr>
        <xdr:cNvPr id="16" name="Straight Arrow Connector 15"/>
        <xdr:cNvCxnSpPr/>
      </xdr:nvCxnSpPr>
      <xdr:spPr>
        <a:xfrm flipV="1">
          <a:off x="546100" y="2336800"/>
          <a:ext cx="742950" cy="368300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139700</xdr:colOff>
      <xdr:row>11</xdr:row>
      <xdr:rowOff>63500</xdr:rowOff>
    </xdr:from>
    <xdr:ext cx="622300" cy="264560"/>
    <xdr:sp macro="" textlink="">
      <xdr:nvSpPr>
        <xdr:cNvPr id="19" name="TextBox 18"/>
        <xdr:cNvSpPr txBox="1"/>
      </xdr:nvSpPr>
      <xdr:spPr>
        <a:xfrm>
          <a:off x="361950" y="2114550"/>
          <a:ext cx="6223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 b="1">
              <a:solidFill>
                <a:srgbClr val="FF0000"/>
              </a:solidFill>
            </a:rPr>
            <a:t>Hz Dist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tabSelected="1" workbookViewId="0">
      <selection activeCell="E10" sqref="E10"/>
    </sheetView>
  </sheetViews>
  <sheetFormatPr defaultRowHeight="14.5" x14ac:dyDescent="0.35"/>
  <cols>
    <col min="1" max="1" width="3.1796875" style="1" customWidth="1"/>
    <col min="2" max="3" width="11.26953125" style="1" customWidth="1"/>
    <col min="4" max="4" width="8.7265625" style="1"/>
    <col min="5" max="5" width="5.54296875" style="1" customWidth="1"/>
    <col min="6" max="6" width="4.08984375" style="1" bestFit="1" customWidth="1"/>
    <col min="7" max="7" width="4.453125" style="1" customWidth="1"/>
    <col min="8" max="9" width="8.7265625" style="1"/>
    <col min="10" max="10" width="10.36328125" style="2" hidden="1" customWidth="1"/>
    <col min="11" max="11" width="10.36328125" style="1" hidden="1" customWidth="1"/>
    <col min="12" max="16384" width="8.7265625" style="1"/>
  </cols>
  <sheetData>
    <row r="1" spans="2:11" s="8" customFormat="1" ht="15" thickBot="1" x14ac:dyDescent="0.4"/>
    <row r="2" spans="2:11" ht="15.5" thickTop="1" thickBot="1" x14ac:dyDescent="0.4">
      <c r="B2" s="12" t="s">
        <v>13</v>
      </c>
      <c r="C2" s="13"/>
      <c r="D2" s="13"/>
      <c r="E2" s="13"/>
      <c r="F2" s="13"/>
      <c r="G2" s="13"/>
      <c r="H2" s="14"/>
    </row>
    <row r="3" spans="2:11" ht="15" thickTop="1" x14ac:dyDescent="0.35"/>
    <row r="4" spans="2:11" x14ac:dyDescent="0.35">
      <c r="B4" s="20" t="s">
        <v>6</v>
      </c>
      <c r="C4" s="20"/>
      <c r="E4" s="19" t="s">
        <v>17</v>
      </c>
      <c r="F4" s="19"/>
      <c r="G4" s="19"/>
    </row>
    <row r="5" spans="2:11" x14ac:dyDescent="0.35">
      <c r="B5" s="1" t="s">
        <v>0</v>
      </c>
      <c r="C5" s="1" t="s">
        <v>1</v>
      </c>
      <c r="E5" s="1" t="s">
        <v>2</v>
      </c>
      <c r="F5" s="1" t="s">
        <v>3</v>
      </c>
      <c r="G5" s="1" t="s">
        <v>4</v>
      </c>
    </row>
    <row r="6" spans="2:11" x14ac:dyDescent="0.35">
      <c r="B6" s="5">
        <v>632123.45600000001</v>
      </c>
      <c r="C6" s="5">
        <v>140456.78899999999</v>
      </c>
      <c r="E6" s="6">
        <v>123</v>
      </c>
      <c r="F6" s="7">
        <v>45</v>
      </c>
      <c r="G6" s="7">
        <v>56</v>
      </c>
      <c r="J6" s="2">
        <f>E6+F6/60+G6/3600</f>
        <v>123.76555555555555</v>
      </c>
    </row>
    <row r="8" spans="2:11" x14ac:dyDescent="0.35">
      <c r="E8" s="19" t="s">
        <v>18</v>
      </c>
      <c r="F8" s="19"/>
      <c r="G8" s="19"/>
    </row>
    <row r="9" spans="2:11" x14ac:dyDescent="0.35">
      <c r="E9" s="1" t="s">
        <v>2</v>
      </c>
      <c r="F9" s="1" t="s">
        <v>3</v>
      </c>
      <c r="G9" s="1" t="s">
        <v>4</v>
      </c>
      <c r="J9" s="2">
        <f>E10+F10/60+G10/3600</f>
        <v>125.8736111111111</v>
      </c>
    </row>
    <row r="10" spans="2:11" x14ac:dyDescent="0.35">
      <c r="E10" s="6">
        <v>125</v>
      </c>
      <c r="F10" s="7">
        <v>52</v>
      </c>
      <c r="G10" s="7">
        <v>25</v>
      </c>
      <c r="J10" s="1"/>
    </row>
    <row r="12" spans="2:11" x14ac:dyDescent="0.35">
      <c r="E12" s="22" t="s">
        <v>5</v>
      </c>
      <c r="F12" s="22"/>
      <c r="G12" s="22"/>
    </row>
    <row r="13" spans="2:11" x14ac:dyDescent="0.35">
      <c r="E13" s="1" t="s">
        <v>2</v>
      </c>
      <c r="F13" s="1" t="s">
        <v>3</v>
      </c>
      <c r="G13" s="1" t="s">
        <v>4</v>
      </c>
      <c r="J13" s="2">
        <f>(J6+J9)/2</f>
        <v>124.81958333333333</v>
      </c>
    </row>
    <row r="14" spans="2:11" x14ac:dyDescent="0.35">
      <c r="E14" s="23">
        <f>INT(J13)</f>
        <v>124</v>
      </c>
      <c r="F14" s="24">
        <f>INT((J13-E14)*60)</f>
        <v>49</v>
      </c>
      <c r="G14" s="24">
        <f>(((J13-E14)-(F14/60))*3600)</f>
        <v>10.499999999976861</v>
      </c>
      <c r="J14" s="1"/>
    </row>
    <row r="16" spans="2:11" x14ac:dyDescent="0.35">
      <c r="E16" s="21" t="s">
        <v>7</v>
      </c>
      <c r="F16" s="21"/>
      <c r="J16" s="2">
        <f>(J9-CL_HA)</f>
        <v>1.054027777777776</v>
      </c>
      <c r="K16" s="1" t="s">
        <v>11</v>
      </c>
    </row>
    <row r="17" spans="2:11" x14ac:dyDescent="0.35">
      <c r="E17" s="17">
        <v>12.345000000000001</v>
      </c>
      <c r="F17" s="18"/>
      <c r="J17" s="2">
        <f>(SIN(RADIANS(G))*Hz_Dist)/(1-SIN(RADIANS(G)))</f>
        <v>0.23134459455402567</v>
      </c>
      <c r="K17" s="1" t="s">
        <v>12</v>
      </c>
    </row>
    <row r="18" spans="2:11" x14ac:dyDescent="0.35">
      <c r="J18" s="2">
        <f>D</f>
        <v>0.23134459455402567</v>
      </c>
      <c r="K18" s="1" t="s">
        <v>14</v>
      </c>
    </row>
    <row r="19" spans="2:11" x14ac:dyDescent="0.35">
      <c r="B19" s="22" t="s">
        <v>9</v>
      </c>
      <c r="C19" s="22"/>
      <c r="J19" s="2">
        <f>Radius*2</f>
        <v>0.46268918910805135</v>
      </c>
      <c r="K19" s="1" t="s">
        <v>15</v>
      </c>
    </row>
    <row r="20" spans="2:11" x14ac:dyDescent="0.35">
      <c r="B20" s="1" t="s">
        <v>0</v>
      </c>
      <c r="C20" s="1" t="s">
        <v>1</v>
      </c>
      <c r="E20" s="15" t="s">
        <v>8</v>
      </c>
      <c r="F20" s="16"/>
      <c r="H20" s="1" t="s">
        <v>10</v>
      </c>
    </row>
    <row r="21" spans="2:11" x14ac:dyDescent="0.35">
      <c r="B21" s="25">
        <f>CL_East</f>
        <v>632133.78060159378</v>
      </c>
      <c r="C21" s="25">
        <f>CL_North</f>
        <v>140449.60798020542</v>
      </c>
      <c r="E21" s="26">
        <f>Radius</f>
        <v>0.23134459455402567</v>
      </c>
      <c r="F21" s="27"/>
      <c r="H21" s="28">
        <f>Diameter</f>
        <v>0.46268918910805135</v>
      </c>
      <c r="I21" s="3"/>
      <c r="J21" s="4">
        <f>SIN(RADIANS(CL_HA))*(Hz_Dist+D)+East_0</f>
        <v>632133.78060159378</v>
      </c>
      <c r="K21" s="4">
        <f>COS(RADIANS(CL_HA))*(Hz_Dist+D)+North_0</f>
        <v>140449.60798020542</v>
      </c>
    </row>
    <row r="22" spans="2:11" ht="15" thickBot="1" x14ac:dyDescent="0.4"/>
    <row r="23" spans="2:11" ht="15.5" thickTop="1" thickBot="1" x14ac:dyDescent="0.4">
      <c r="B23" s="9" t="s">
        <v>16</v>
      </c>
      <c r="C23" s="10"/>
      <c r="D23" s="10"/>
      <c r="E23" s="10"/>
      <c r="F23" s="10"/>
      <c r="G23" s="10"/>
      <c r="H23" s="11"/>
    </row>
    <row r="24" spans="2:11" ht="15" thickTop="1" x14ac:dyDescent="0.35"/>
  </sheetData>
  <sheetProtection algorithmName="SHA-512" hashValue="OJyyEV8mrmvZDXzk1TLB9YJqV55vYi81lsePrusivBTqfQdBbSa/7/79ETReH+tQBlXUXy5ihClPnnQSvt5Svg==" saltValue="+kf6fWCt6zl+gwmjoz2Zaw==" spinCount="100000" sheet="1" objects="1" scenarios="1" selectLockedCells="1"/>
  <mergeCells count="11">
    <mergeCell ref="B23:H23"/>
    <mergeCell ref="B19:C19"/>
    <mergeCell ref="E21:F21"/>
    <mergeCell ref="B2:H2"/>
    <mergeCell ref="E20:F20"/>
    <mergeCell ref="E17:F17"/>
    <mergeCell ref="B4:C4"/>
    <mergeCell ref="E4:G4"/>
    <mergeCell ref="E8:G8"/>
    <mergeCell ref="E12:G12"/>
    <mergeCell ref="E16:F16"/>
  </mergeCells>
  <pageMargins left="0.7" right="0.7" top="0.75" bottom="0.75" header="0.3" footer="0.3"/>
  <pageSetup paperSize="9" orientation="portrait" verticalDpi="0" r:id="rId1"/>
  <ignoredErrors>
    <ignoredError sqref="F14:G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1 Point CFix</vt:lpstr>
      <vt:lpstr>CL_East</vt:lpstr>
      <vt:lpstr>CL_HA</vt:lpstr>
      <vt:lpstr>CL_North</vt:lpstr>
      <vt:lpstr>D</vt:lpstr>
      <vt:lpstr>Diameter</vt:lpstr>
      <vt:lpstr>East_0</vt:lpstr>
      <vt:lpstr>G</vt:lpstr>
      <vt:lpstr>Hz_Dist</vt:lpstr>
      <vt:lpstr>Left_HA</vt:lpstr>
      <vt:lpstr>North_0</vt:lpstr>
      <vt:lpstr>Radius</vt:lpstr>
    </vt:vector>
  </TitlesOfParts>
  <Company>VolkerWessels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Adams</dc:creator>
  <cp:lastModifiedBy>Mark Adams</cp:lastModifiedBy>
  <dcterms:created xsi:type="dcterms:W3CDTF">2017-08-31T16:16:41Z</dcterms:created>
  <dcterms:modified xsi:type="dcterms:W3CDTF">2017-12-06T13:47:50Z</dcterms:modified>
</cp:coreProperties>
</file>